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https://investigo-my.sharepoint.com/personal/bhavesh_dhanak_wearetig_com/Documents/Bhavesh/Calculators/From Oct-2014/"/>
    </mc:Choice>
  </mc:AlternateContent>
  <xr:revisionPtr revIDLastSave="194" documentId="8_{DA089C5F-063B-470D-8C5C-0F9B5E979F93}" xr6:coauthVersionLast="47" xr6:coauthVersionMax="47" xr10:uidLastSave="{3A5DB954-8BE2-41ED-8D4D-D8B930325DFE}"/>
  <bookViews>
    <workbookView xWindow="-120" yWindow="-120" windowWidth="29040" windowHeight="15720" xr2:uid="{00000000-000D-0000-FFFF-FFFF00000000}"/>
  </bookViews>
  <sheets>
    <sheet name="Std InX Scheme" sheetId="5" r:id="rId1"/>
  </sheets>
  <definedNames>
    <definedName name="_xlnm.Print_Area" localSheetId="0">'Std InX Scheme'!$B$2:$X$33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6" i="5" l="1"/>
  <c r="N26" i="5"/>
  <c r="D23" i="5"/>
  <c r="F38" i="5"/>
  <c r="L8" i="5" l="1"/>
  <c r="L23" i="5" s="1"/>
  <c r="M19" i="5"/>
  <c r="N19" i="5" s="1"/>
  <c r="M15" i="5"/>
  <c r="N15" i="5" s="1"/>
  <c r="E19" i="5"/>
  <c r="E15" i="5"/>
  <c r="D12" i="5"/>
  <c r="N21" i="5" l="1"/>
  <c r="L12" i="5"/>
  <c r="L13" i="5" s="1"/>
  <c r="L14" i="5" s="1"/>
  <c r="L16" i="5" s="1"/>
  <c r="L17" i="5" s="1"/>
  <c r="L18" i="5" s="1"/>
  <c r="N38" i="5"/>
  <c r="M21" i="5"/>
  <c r="F15" i="5"/>
  <c r="F19" i="5"/>
  <c r="D13" i="5"/>
  <c r="D14" i="5" s="1"/>
  <c r="D16" i="5" s="1"/>
  <c r="D17" i="5" s="1"/>
  <c r="D18" i="5" s="1"/>
  <c r="E21" i="5"/>
  <c r="T8" i="5" l="1"/>
  <c r="N40" i="5"/>
  <c r="F40" i="5"/>
  <c r="L21" i="5"/>
  <c r="D21" i="5"/>
  <c r="F21" i="5"/>
  <c r="T13" i="5" s="1"/>
  <c r="T12" i="5" l="1"/>
  <c r="N39" i="5"/>
  <c r="N41" i="5" s="1"/>
  <c r="N29" i="5" s="1"/>
  <c r="N31" i="5" s="1"/>
  <c r="N33" i="5" s="1"/>
  <c r="F39" i="5"/>
  <c r="F41" i="5" s="1"/>
  <c r="F29" i="5" s="1"/>
  <c r="N25" i="5"/>
  <c r="F25" i="5"/>
  <c r="T14" i="5" l="1"/>
  <c r="T15" i="5" s="1"/>
  <c r="T16" i="5" s="1"/>
  <c r="F31" i="5"/>
  <c r="F33" i="5" s="1"/>
</calcChain>
</file>

<file path=xl/sharedStrings.xml><?xml version="1.0" encoding="utf-8"?>
<sst xmlns="http://schemas.openxmlformats.org/spreadsheetml/2006/main" count="74" uniqueCount="53">
  <si>
    <t>P&amp;L</t>
  </si>
  <si>
    <t>Basic  salary</t>
  </si>
  <si>
    <t>Net fee income</t>
  </si>
  <si>
    <t>Commission</t>
  </si>
  <si>
    <t>month</t>
  </si>
  <si>
    <t>payable</t>
  </si>
  <si>
    <t>% OF BILLINGS</t>
  </si>
  <si>
    <t>Q1</t>
  </si>
  <si>
    <t>Q2</t>
  </si>
  <si>
    <t>Q3</t>
  </si>
  <si>
    <t>Q4</t>
  </si>
  <si>
    <t>Annual Salary</t>
  </si>
  <si>
    <t>Month</t>
  </si>
  <si>
    <t>Month1</t>
  </si>
  <si>
    <t>Month2</t>
  </si>
  <si>
    <t>Month3</t>
  </si>
  <si>
    <t>Month4</t>
  </si>
  <si>
    <t>Month5</t>
  </si>
  <si>
    <t>Month6</t>
  </si>
  <si>
    <t>Mths 4,5 &amp; 6</t>
  </si>
  <si>
    <t>Mths 7, 8 &amp; 9</t>
  </si>
  <si>
    <t>PC or SPC</t>
  </si>
  <si>
    <t>NO</t>
  </si>
  <si>
    <t>Note: This calculator is for illustration purposes only.  The payment and basis for all bonus and commission calculations will be subject to such conditions as Investigo may in its absolute discretion determine from time to time.</t>
  </si>
  <si>
    <t>PLATINUM TOP UP BONUS</t>
  </si>
  <si>
    <t>Salary and commissions for the 6 months</t>
  </si>
  <si>
    <t>Total pay for the 6 months (Salary, Comm + Platinum)</t>
  </si>
  <si>
    <t>Month7</t>
  </si>
  <si>
    <t>Month8</t>
  </si>
  <si>
    <t>Month9</t>
  </si>
  <si>
    <t>Month10</t>
  </si>
  <si>
    <t>Month11</t>
  </si>
  <si>
    <t>Month12</t>
  </si>
  <si>
    <t>H1</t>
  </si>
  <si>
    <t>H2</t>
  </si>
  <si>
    <t>Sal + comm</t>
  </si>
  <si>
    <t>Plat</t>
  </si>
  <si>
    <t>Threshold</t>
  </si>
  <si>
    <t>Top-up</t>
  </si>
  <si>
    <t>Plat bonus payable in 6 equal instalments over months 7 to 12</t>
  </si>
  <si>
    <t>Plat bonus payable in 6 equal instalments over months 1 to 6 in following yr</t>
  </si>
  <si>
    <t xml:space="preserve">Mths 10,11 &amp; 12 </t>
  </si>
  <si>
    <t>following yr</t>
  </si>
  <si>
    <t>Mths 1, 2 &amp; 3</t>
  </si>
  <si>
    <t>Platinum threshold</t>
  </si>
  <si>
    <t>Total for year</t>
  </si>
  <si>
    <t>NFI</t>
  </si>
  <si>
    <t>Salary</t>
  </si>
  <si>
    <t>Commissions</t>
  </si>
  <si>
    <t>Platinum bonus</t>
  </si>
  <si>
    <t>Total earnings</t>
  </si>
  <si>
    <t>% of NFI</t>
  </si>
  <si>
    <t xml:space="preserve">Standard InX Scheme  - Commission &amp; Platinum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</si>
</sst>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2" x14ac:knownFonts="1">
    <font>
      <sz val="11"/>
      <color theme="1"/>
      <name val="Calibri"/>
      <family val="2"/>
      <scheme val="minor"/>
    </font>
    <font>
      <b/>
      <sz val="11"/>
      <color theme="1"/>
      <name val="Calibri"/>
      <family val="2"/>
      <scheme val="minor"/>
    </font>
    <font>
      <b/>
      <sz val="12"/>
      <color theme="3" tint="0.79998168889431442"/>
      <name val="Calibri"/>
      <family val="2"/>
      <scheme val="minor"/>
    </font>
    <font>
      <sz val="11"/>
      <color theme="3" tint="0.79998168889431442"/>
      <name val="Calibri"/>
      <family val="2"/>
      <scheme val="minor"/>
    </font>
    <font>
      <b/>
      <sz val="14"/>
      <color theme="1"/>
      <name val="Calibri"/>
      <family val="2"/>
      <scheme val="minor"/>
    </font>
    <font>
      <sz val="11"/>
      <color theme="1"/>
      <name val="Calibri"/>
      <family val="2"/>
      <scheme val="minor"/>
    </font>
    <font>
      <b/>
      <sz val="14"/>
      <color theme="3" tint="0.79998168889431442"/>
      <name val="Calibri"/>
      <family val="2"/>
      <scheme val="minor"/>
    </font>
    <font>
      <sz val="11"/>
      <color theme="0"/>
      <name val="Calibri"/>
      <family val="2"/>
      <scheme val="minor"/>
    </font>
    <font>
      <b/>
      <i/>
      <sz val="10"/>
      <color theme="3"/>
      <name val="Calibri"/>
      <family val="2"/>
      <scheme val="minor"/>
    </font>
    <font>
      <b/>
      <sz val="12"/>
      <color theme="1"/>
      <name val="Calibri"/>
      <family val="2"/>
      <scheme val="minor"/>
    </font>
    <font>
      <b/>
      <sz val="11"/>
      <color theme="0"/>
      <name val="Calibri"/>
      <family val="2"/>
      <scheme val="minor"/>
    </font>
    <font>
      <b/>
      <sz val="9"/>
      <color theme="1"/>
      <name val="Calibri"/>
      <family val="2"/>
      <scheme val="minor"/>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99"/>
        <bgColor indexed="64"/>
      </patternFill>
    </fill>
    <fill>
      <patternFill patternType="solid">
        <fgColor theme="3"/>
        <bgColor indexed="64"/>
      </patternFill>
    </fill>
  </fills>
  <borders count="31">
    <border>
      <left/>
      <right/>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auto="1"/>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s>
  <cellStyleXfs count="2">
    <xf numFmtId="0" fontId="0" fillId="0" borderId="0"/>
    <xf numFmtId="9" fontId="5" fillId="0" borderId="0" applyFont="0" applyFill="0" applyBorder="0" applyAlignment="0" applyProtection="0"/>
  </cellStyleXfs>
  <cellXfs count="81">
    <xf numFmtId="0" fontId="0" fillId="0" borderId="0" xfId="0"/>
    <xf numFmtId="164" fontId="0" fillId="4" borderId="11" xfId="0" applyNumberFormat="1" applyFill="1" applyBorder="1" applyProtection="1">
      <protection locked="0"/>
    </xf>
    <xf numFmtId="164" fontId="0" fillId="4" borderId="24" xfId="0" applyNumberFormat="1" applyFill="1" applyBorder="1" applyProtection="1">
      <protection locked="0"/>
    </xf>
    <xf numFmtId="164" fontId="1" fillId="4" borderId="16" xfId="0" applyNumberFormat="1" applyFont="1" applyFill="1" applyBorder="1" applyProtection="1">
      <protection locked="0"/>
    </xf>
    <xf numFmtId="0" fontId="0" fillId="5" borderId="0" xfId="0" applyFill="1"/>
    <xf numFmtId="165" fontId="0" fillId="5" borderId="0" xfId="0" applyNumberFormat="1" applyFill="1"/>
    <xf numFmtId="0" fontId="1" fillId="5" borderId="0" xfId="0" applyFont="1" applyFill="1"/>
    <xf numFmtId="0" fontId="1" fillId="3" borderId="1" xfId="0" applyFont="1" applyFill="1" applyBorder="1" applyAlignment="1">
      <alignment horizontal="center"/>
    </xf>
    <xf numFmtId="0" fontId="0" fillId="3" borderId="2" xfId="0" applyFill="1" applyBorder="1"/>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5" borderId="0" xfId="0" quotePrefix="1" applyFont="1" applyFill="1" applyAlignment="1">
      <alignment horizontal="right"/>
    </xf>
    <xf numFmtId="0" fontId="1" fillId="3" borderId="5" xfId="0" applyFont="1" applyFill="1" applyBorder="1" applyAlignment="1">
      <alignment horizontal="center"/>
    </xf>
    <xf numFmtId="0" fontId="0" fillId="3" borderId="6" xfId="0" applyFill="1" applyBorder="1"/>
    <xf numFmtId="0" fontId="1" fillId="3" borderId="7" xfId="0" applyFont="1" applyFill="1" applyBorder="1" applyAlignment="1">
      <alignment horizontal="center"/>
    </xf>
    <xf numFmtId="0" fontId="1" fillId="3" borderId="8" xfId="0" applyFont="1" applyFill="1" applyBorder="1" applyAlignment="1">
      <alignment horizontal="center"/>
    </xf>
    <xf numFmtId="0" fontId="0" fillId="5" borderId="9" xfId="0" applyFill="1" applyBorder="1"/>
    <xf numFmtId="0" fontId="0" fillId="5" borderId="10" xfId="0" applyFill="1" applyBorder="1"/>
    <xf numFmtId="0" fontId="0" fillId="5" borderId="2" xfId="0" applyFill="1" applyBorder="1"/>
    <xf numFmtId="0" fontId="0" fillId="5" borderId="4" xfId="0" applyFill="1" applyBorder="1"/>
    <xf numFmtId="0" fontId="1" fillId="5" borderId="9" xfId="0" applyFont="1" applyFill="1" applyBorder="1" applyAlignment="1">
      <alignment horizontal="right"/>
    </xf>
    <xf numFmtId="164" fontId="1" fillId="4" borderId="16" xfId="0" applyNumberFormat="1" applyFont="1" applyFill="1" applyBorder="1"/>
    <xf numFmtId="17" fontId="0" fillId="5" borderId="9" xfId="0" applyNumberFormat="1" applyFill="1" applyBorder="1" applyAlignment="1">
      <alignment horizontal="center"/>
    </xf>
    <xf numFmtId="164" fontId="0" fillId="3" borderId="11" xfId="0" applyNumberFormat="1" applyFill="1" applyBorder="1"/>
    <xf numFmtId="165" fontId="0" fillId="5" borderId="10" xfId="0" applyNumberFormat="1" applyFill="1" applyBorder="1"/>
    <xf numFmtId="0" fontId="0" fillId="5" borderId="19" xfId="0" applyFill="1" applyBorder="1"/>
    <xf numFmtId="0" fontId="1" fillId="5" borderId="10" xfId="0" applyFont="1" applyFill="1" applyBorder="1"/>
    <xf numFmtId="17" fontId="1" fillId="5" borderId="10" xfId="0" quotePrefix="1" applyNumberFormat="1" applyFont="1" applyFill="1" applyBorder="1"/>
    <xf numFmtId="17" fontId="1" fillId="5" borderId="9" xfId="0" applyNumberFormat="1" applyFont="1" applyFill="1" applyBorder="1" applyAlignment="1">
      <alignment horizontal="center"/>
    </xf>
    <xf numFmtId="164" fontId="0" fillId="3" borderId="12" xfId="0" applyNumberFormat="1" applyFill="1" applyBorder="1"/>
    <xf numFmtId="164" fontId="1" fillId="5" borderId="16" xfId="0" applyNumberFormat="1" applyFont="1" applyFill="1" applyBorder="1"/>
    <xf numFmtId="164" fontId="1" fillId="3" borderId="10" xfId="0" applyNumberFormat="1" applyFont="1" applyFill="1" applyBorder="1"/>
    <xf numFmtId="165" fontId="1" fillId="5" borderId="10" xfId="0" applyNumberFormat="1" applyFont="1" applyFill="1" applyBorder="1"/>
    <xf numFmtId="164" fontId="0" fillId="5" borderId="0" xfId="0" applyNumberFormat="1" applyFill="1"/>
    <xf numFmtId="17" fontId="0" fillId="5" borderId="14" xfId="0" applyNumberFormat="1" applyFill="1" applyBorder="1"/>
    <xf numFmtId="0" fontId="0" fillId="5" borderId="26" xfId="0" applyFill="1" applyBorder="1"/>
    <xf numFmtId="164" fontId="0" fillId="3" borderId="21" xfId="0" applyNumberFormat="1" applyFill="1" applyBorder="1"/>
    <xf numFmtId="164" fontId="1" fillId="3" borderId="23" xfId="0" applyNumberFormat="1" applyFont="1" applyFill="1" applyBorder="1"/>
    <xf numFmtId="164" fontId="1" fillId="3" borderId="22" xfId="0" applyNumberFormat="1" applyFont="1" applyFill="1" applyBorder="1"/>
    <xf numFmtId="0" fontId="0" fillId="5" borderId="20" xfId="0" applyFill="1" applyBorder="1"/>
    <xf numFmtId="17" fontId="0" fillId="5" borderId="20" xfId="0" applyNumberFormat="1" applyFill="1" applyBorder="1"/>
    <xf numFmtId="165" fontId="1" fillId="5" borderId="0" xfId="0" applyNumberFormat="1" applyFont="1" applyFill="1"/>
    <xf numFmtId="17" fontId="1" fillId="5" borderId="10" xfId="0" applyNumberFormat="1" applyFont="1" applyFill="1" applyBorder="1"/>
    <xf numFmtId="0" fontId="0" fillId="5" borderId="17" xfId="0" applyFill="1" applyBorder="1"/>
    <xf numFmtId="0" fontId="1" fillId="0" borderId="17" xfId="0" applyFont="1" applyBorder="1"/>
    <xf numFmtId="0" fontId="0" fillId="0" borderId="17" xfId="0" applyBorder="1"/>
    <xf numFmtId="164" fontId="4" fillId="3" borderId="16" xfId="0" applyNumberFormat="1" applyFont="1" applyFill="1" applyBorder="1"/>
    <xf numFmtId="0" fontId="0" fillId="5" borderId="18" xfId="0" applyFill="1" applyBorder="1"/>
    <xf numFmtId="0" fontId="0" fillId="5" borderId="6" xfId="0" applyFill="1" applyBorder="1"/>
    <xf numFmtId="0" fontId="1" fillId="5" borderId="6" xfId="0" applyFont="1" applyFill="1" applyBorder="1"/>
    <xf numFmtId="10" fontId="4" fillId="6" borderId="16" xfId="0" applyNumberFormat="1" applyFont="1" applyFill="1" applyBorder="1"/>
    <xf numFmtId="0" fontId="0" fillId="5" borderId="8" xfId="0" applyFill="1" applyBorder="1"/>
    <xf numFmtId="0" fontId="1" fillId="5" borderId="21" xfId="0" applyFont="1" applyFill="1" applyBorder="1"/>
    <xf numFmtId="0" fontId="0" fillId="5" borderId="22" xfId="0" applyFill="1" applyBorder="1"/>
    <xf numFmtId="164" fontId="1" fillId="3" borderId="16" xfId="0" applyNumberFormat="1" applyFont="1" applyFill="1" applyBorder="1"/>
    <xf numFmtId="9" fontId="0" fillId="0" borderId="0" xfId="1" applyFont="1" applyProtection="1"/>
    <xf numFmtId="0" fontId="0" fillId="5" borderId="28" xfId="0" applyFill="1" applyBorder="1"/>
    <xf numFmtId="0" fontId="1" fillId="5" borderId="28" xfId="0" applyFont="1" applyFill="1" applyBorder="1"/>
    <xf numFmtId="164" fontId="1" fillId="4" borderId="16" xfId="0" applyNumberFormat="1" applyFont="1" applyFill="1" applyBorder="1" applyAlignment="1" applyProtection="1">
      <alignment horizontal="right"/>
      <protection locked="0"/>
    </xf>
    <xf numFmtId="0" fontId="8" fillId="0" borderId="0" xfId="0" applyFont="1"/>
    <xf numFmtId="10" fontId="9" fillId="6" borderId="16" xfId="0" applyNumberFormat="1" applyFont="1" applyFill="1" applyBorder="1"/>
    <xf numFmtId="0" fontId="1" fillId="5" borderId="25" xfId="0" applyFont="1" applyFill="1" applyBorder="1"/>
    <xf numFmtId="0" fontId="2" fillId="5" borderId="0" xfId="0" applyFont="1" applyFill="1"/>
    <xf numFmtId="0" fontId="3" fillId="5" borderId="0" xfId="0" applyFont="1" applyFill="1"/>
    <xf numFmtId="0" fontId="7" fillId="7" borderId="6" xfId="0" applyFont="1" applyFill="1" applyBorder="1" applyAlignment="1">
      <alignment horizontal="center"/>
    </xf>
    <xf numFmtId="0" fontId="10" fillId="5" borderId="9" xfId="0" applyFont="1" applyFill="1" applyBorder="1" applyAlignment="1">
      <alignment horizontal="right"/>
    </xf>
    <xf numFmtId="0" fontId="7" fillId="5" borderId="0" xfId="0" applyFont="1" applyFill="1"/>
    <xf numFmtId="17" fontId="11" fillId="5" borderId="10" xfId="0" applyNumberFormat="1" applyFont="1" applyFill="1" applyBorder="1" applyAlignment="1">
      <alignment horizontal="left"/>
    </xf>
    <xf numFmtId="17" fontId="11" fillId="5" borderId="10" xfId="0" applyNumberFormat="1" applyFont="1" applyFill="1" applyBorder="1" applyAlignment="1">
      <alignment horizontal="center"/>
    </xf>
    <xf numFmtId="164" fontId="1" fillId="5" borderId="11" xfId="0" applyNumberFormat="1" applyFont="1" applyFill="1" applyBorder="1"/>
    <xf numFmtId="164" fontId="1" fillId="4" borderId="30" xfId="0" applyNumberFormat="1" applyFont="1" applyFill="1" applyBorder="1" applyAlignment="1" applyProtection="1">
      <alignment horizontal="right"/>
      <protection locked="0"/>
    </xf>
    <xf numFmtId="164" fontId="10" fillId="5" borderId="0" xfId="0" applyNumberFormat="1" applyFont="1" applyFill="1" applyProtection="1">
      <protection locked="0"/>
    </xf>
    <xf numFmtId="164" fontId="0" fillId="5" borderId="13" xfId="0" applyNumberFormat="1" applyFill="1" applyBorder="1"/>
    <xf numFmtId="0" fontId="1" fillId="5" borderId="15" xfId="0" quotePrefix="1" applyFont="1" applyFill="1" applyBorder="1" applyAlignment="1">
      <alignment horizontal="left"/>
    </xf>
    <xf numFmtId="164" fontId="1" fillId="5" borderId="15" xfId="0" quotePrefix="1" applyNumberFormat="1" applyFont="1" applyFill="1" applyBorder="1" applyAlignment="1">
      <alignment horizontal="right"/>
    </xf>
    <xf numFmtId="9" fontId="0" fillId="5" borderId="0" xfId="1" applyFont="1" applyFill="1"/>
    <xf numFmtId="0" fontId="11" fillId="5" borderId="24"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11" fillId="5" borderId="27" xfId="0" applyFont="1" applyFill="1" applyBorder="1" applyAlignment="1">
      <alignment horizontal="center" vertical="center" wrapText="1"/>
    </xf>
    <xf numFmtId="0" fontId="6" fillId="2" borderId="0" xfId="0" applyFont="1" applyFill="1" applyAlignment="1">
      <alignment horizontal="center"/>
    </xf>
    <xf numFmtId="0" fontId="7" fillId="7" borderId="6" xfId="0" applyFont="1" applyFill="1" applyBorder="1" applyAlignment="1">
      <alignment horizontal="center"/>
    </xf>
  </cellXfs>
  <cellStyles count="2">
    <cellStyle name="Normal" xfId="0" builtinId="0"/>
    <cellStyle name="Percent" xfId="1"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47625</xdr:colOff>
      <xdr:row>8</xdr:row>
      <xdr:rowOff>95250</xdr:rowOff>
    </xdr:from>
    <xdr:to>
      <xdr:col>24</xdr:col>
      <xdr:colOff>0</xdr:colOff>
      <xdr:row>8</xdr:row>
      <xdr:rowOff>95250</xdr:rowOff>
    </xdr:to>
    <xdr:cxnSp macro="">
      <xdr:nvCxnSpPr>
        <xdr:cNvPr id="2" name="Straight Arrow Connector 1">
          <a:extLst>
            <a:ext uri="{FF2B5EF4-FFF2-40B4-BE49-F238E27FC236}">
              <a16:creationId xmlns:a16="http://schemas.microsoft.com/office/drawing/2014/main" id="{57D3EC68-1B81-4DE0-8560-F2310AF9AAB5}"/>
            </a:ext>
          </a:extLst>
        </xdr:cNvPr>
        <xdr:cNvCxnSpPr/>
      </xdr:nvCxnSpPr>
      <xdr:spPr>
        <a:xfrm flipH="1">
          <a:off x="2466975" y="1390650"/>
          <a:ext cx="3705225" cy="0"/>
        </a:xfrm>
        <a:prstGeom prst="straightConnector1">
          <a:avLst/>
        </a:prstGeom>
        <a:ln w="15875">
          <a:round/>
          <a:headEnd type="ova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0B65A-5E60-4B98-AC78-4E9AA77054E5}">
  <sheetPr>
    <pageSetUpPr fitToPage="1"/>
  </sheetPr>
  <dimension ref="B2:X41"/>
  <sheetViews>
    <sheetView tabSelected="1" workbookViewId="0">
      <selection activeCell="D8" sqref="D8"/>
    </sheetView>
  </sheetViews>
  <sheetFormatPr defaultColWidth="9.140625" defaultRowHeight="15" x14ac:dyDescent="0.25"/>
  <cols>
    <col min="1" max="1" width="2.85546875" style="4" customWidth="1"/>
    <col min="2" max="2" width="16.140625" style="4" customWidth="1"/>
    <col min="3" max="3" width="2" style="4" customWidth="1"/>
    <col min="4" max="4" width="15.28515625" style="4" customWidth="1"/>
    <col min="5" max="5" width="19.42578125" style="4" customWidth="1"/>
    <col min="6" max="6" width="16.7109375" style="4" customWidth="1"/>
    <col min="7" max="7" width="0.85546875" style="4" customWidth="1"/>
    <col min="8" max="8" width="13.42578125" style="4" customWidth="1"/>
    <col min="9" max="9" width="3.28515625" style="4" customWidth="1"/>
    <col min="10" max="10" width="16.140625" style="4" customWidth="1"/>
    <col min="11" max="11" width="2" style="4" customWidth="1"/>
    <col min="12" max="12" width="15.28515625" style="4" customWidth="1"/>
    <col min="13" max="13" width="19.42578125" style="4" customWidth="1"/>
    <col min="14" max="14" width="16.7109375" style="4" customWidth="1"/>
    <col min="15" max="15" width="0.85546875" style="4" customWidth="1"/>
    <col min="16" max="16" width="13.42578125" style="4" customWidth="1"/>
    <col min="17" max="18" width="3.28515625" style="4" customWidth="1"/>
    <col min="19" max="19" width="16.42578125" style="4" customWidth="1"/>
    <col min="20" max="20" width="16" style="4" customWidth="1"/>
    <col min="21" max="24" width="3.28515625" style="4" customWidth="1"/>
    <col min="25" max="16384" width="9.140625" style="4"/>
  </cols>
  <sheetData>
    <row r="2" spans="2:24" ht="18.75" x14ac:dyDescent="0.3">
      <c r="B2" s="79" t="s">
        <v>52</v>
      </c>
      <c r="C2" s="79"/>
      <c r="D2" s="79"/>
      <c r="E2" s="79"/>
      <c r="F2" s="79"/>
      <c r="G2" s="79"/>
      <c r="H2" s="79"/>
      <c r="I2" s="79"/>
      <c r="J2" s="79"/>
      <c r="K2" s="79"/>
      <c r="L2" s="79"/>
      <c r="M2" s="79"/>
      <c r="N2" s="79"/>
      <c r="O2" s="79"/>
      <c r="P2" s="79"/>
    </row>
    <row r="3" spans="2:24" ht="8.25" customHeight="1" x14ac:dyDescent="0.25">
      <c r="B3" s="62"/>
      <c r="C3" s="63"/>
      <c r="D3" s="63"/>
      <c r="E3" s="63"/>
      <c r="F3" s="63"/>
      <c r="G3" s="63"/>
      <c r="H3" s="63"/>
      <c r="J3" s="62"/>
      <c r="K3" s="63"/>
      <c r="L3" s="63"/>
      <c r="M3" s="63"/>
      <c r="N3" s="63"/>
      <c r="O3" s="63"/>
      <c r="P3" s="63"/>
    </row>
    <row r="4" spans="2:24" ht="15.75" thickBot="1" x14ac:dyDescent="0.3">
      <c r="B4" s="80" t="s">
        <v>33</v>
      </c>
      <c r="C4" s="80"/>
      <c r="D4" s="80"/>
      <c r="E4" s="80"/>
      <c r="F4" s="80"/>
      <c r="G4" s="80"/>
      <c r="H4" s="80"/>
      <c r="J4" s="80" t="s">
        <v>34</v>
      </c>
      <c r="K4" s="80"/>
      <c r="L4" s="80"/>
      <c r="M4" s="80"/>
      <c r="N4" s="80"/>
      <c r="O4" s="80"/>
      <c r="P4" s="80"/>
      <c r="S4" s="64" t="s">
        <v>45</v>
      </c>
      <c r="T4" s="64"/>
    </row>
    <row r="5" spans="2:24" x14ac:dyDescent="0.25">
      <c r="B5" s="7" t="s">
        <v>0</v>
      </c>
      <c r="C5" s="8"/>
      <c r="D5" s="9" t="s">
        <v>1</v>
      </c>
      <c r="E5" s="9" t="s">
        <v>2</v>
      </c>
      <c r="F5" s="10" t="s">
        <v>3</v>
      </c>
      <c r="G5" s="8"/>
      <c r="H5" s="10" t="s">
        <v>12</v>
      </c>
      <c r="I5" s="11"/>
      <c r="J5" s="7" t="s">
        <v>0</v>
      </c>
      <c r="K5" s="8"/>
      <c r="L5" s="9" t="s">
        <v>1</v>
      </c>
      <c r="M5" s="9" t="s">
        <v>2</v>
      </c>
      <c r="N5" s="10" t="s">
        <v>3</v>
      </c>
      <c r="O5" s="8"/>
      <c r="P5" s="10" t="s">
        <v>12</v>
      </c>
      <c r="Q5" s="11"/>
      <c r="R5" s="11"/>
      <c r="S5" s="11"/>
      <c r="T5" s="11"/>
      <c r="U5" s="11"/>
      <c r="V5" s="11"/>
      <c r="W5" s="11"/>
      <c r="X5" s="11"/>
    </row>
    <row r="6" spans="2:24" ht="15.75" thickBot="1" x14ac:dyDescent="0.3">
      <c r="B6" s="12" t="s">
        <v>4</v>
      </c>
      <c r="C6" s="13"/>
      <c r="D6" s="14"/>
      <c r="E6" s="14"/>
      <c r="F6" s="15"/>
      <c r="G6" s="13"/>
      <c r="H6" s="15" t="s">
        <v>5</v>
      </c>
      <c r="I6" s="11"/>
      <c r="J6" s="12" t="s">
        <v>4</v>
      </c>
      <c r="K6" s="13"/>
      <c r="L6" s="14"/>
      <c r="M6" s="14"/>
      <c r="N6" s="15"/>
      <c r="O6" s="13"/>
      <c r="P6" s="15" t="s">
        <v>5</v>
      </c>
      <c r="Q6" s="11"/>
      <c r="R6" s="11"/>
      <c r="S6" s="11"/>
      <c r="T6" s="11"/>
      <c r="U6" s="11"/>
      <c r="V6" s="11"/>
      <c r="W6" s="11"/>
      <c r="X6" s="11"/>
    </row>
    <row r="7" spans="2:24" ht="4.5" customHeight="1" thickBot="1" x14ac:dyDescent="0.3">
      <c r="B7" s="16"/>
      <c r="F7" s="17"/>
      <c r="G7" s="18"/>
      <c r="H7" s="19"/>
      <c r="J7" s="16"/>
      <c r="N7" s="17"/>
      <c r="O7" s="18"/>
      <c r="P7" s="19"/>
    </row>
    <row r="8" spans="2:24" ht="15.75" thickBot="1" x14ac:dyDescent="0.3">
      <c r="B8" s="20" t="s">
        <v>11</v>
      </c>
      <c r="D8" s="3">
        <v>75000</v>
      </c>
      <c r="F8" s="17"/>
      <c r="H8" s="17"/>
      <c r="I8" s="11"/>
      <c r="J8" s="65" t="s">
        <v>11</v>
      </c>
      <c r="K8" s="66"/>
      <c r="L8" s="71">
        <f>D8</f>
        <v>75000</v>
      </c>
      <c r="N8" s="17"/>
      <c r="P8" s="17"/>
      <c r="Q8" s="11"/>
      <c r="R8" s="11"/>
      <c r="S8" s="73" t="s">
        <v>46</v>
      </c>
      <c r="T8" s="74">
        <f>E21+M21</f>
        <v>281000</v>
      </c>
      <c r="U8" s="11"/>
      <c r="V8" s="11"/>
      <c r="W8" s="11"/>
      <c r="X8" s="11"/>
    </row>
    <row r="9" spans="2:24" ht="15.75" hidden="1" thickBot="1" x14ac:dyDescent="0.3">
      <c r="B9" s="20" t="s">
        <v>21</v>
      </c>
      <c r="D9" s="58" t="s">
        <v>22</v>
      </c>
      <c r="F9" s="17"/>
      <c r="H9" s="17"/>
      <c r="I9" s="11"/>
      <c r="J9" s="20" t="s">
        <v>21</v>
      </c>
      <c r="L9" s="70" t="s">
        <v>22</v>
      </c>
      <c r="N9" s="17"/>
      <c r="P9" s="17"/>
      <c r="Q9" s="11"/>
      <c r="R9" s="11"/>
      <c r="S9" s="11"/>
      <c r="T9" s="11"/>
      <c r="U9" s="11"/>
      <c r="V9" s="11"/>
      <c r="W9" s="11"/>
      <c r="X9" s="11"/>
    </row>
    <row r="10" spans="2:24" ht="15.75" hidden="1" thickBot="1" x14ac:dyDescent="0.3">
      <c r="D10" s="21">
        <v>0</v>
      </c>
      <c r="F10" s="17"/>
      <c r="H10" s="17"/>
      <c r="I10" s="11"/>
      <c r="L10" s="21">
        <v>0</v>
      </c>
      <c r="N10" s="17"/>
      <c r="P10" s="17"/>
      <c r="Q10" s="11"/>
      <c r="R10" s="11"/>
      <c r="S10" s="11"/>
      <c r="T10" s="11"/>
      <c r="U10" s="11"/>
      <c r="V10" s="11"/>
      <c r="W10" s="11"/>
      <c r="X10" s="11"/>
    </row>
    <row r="11" spans="2:24" x14ac:dyDescent="0.25">
      <c r="B11" s="16"/>
      <c r="D11"/>
      <c r="F11" s="17"/>
      <c r="H11" s="17"/>
      <c r="J11" s="16"/>
      <c r="L11"/>
      <c r="N11" s="17"/>
      <c r="P11" s="17"/>
    </row>
    <row r="12" spans="2:24" x14ac:dyDescent="0.25">
      <c r="B12" s="22" t="s">
        <v>13</v>
      </c>
      <c r="D12" s="23">
        <f>D8/12</f>
        <v>6250</v>
      </c>
      <c r="E12" s="1">
        <v>30000</v>
      </c>
      <c r="F12" s="24"/>
      <c r="H12" s="24"/>
      <c r="J12" s="22" t="s">
        <v>27</v>
      </c>
      <c r="L12" s="23">
        <f>L8/12</f>
        <v>6250</v>
      </c>
      <c r="M12" s="1">
        <v>20000</v>
      </c>
      <c r="N12" s="24"/>
      <c r="P12" s="24"/>
      <c r="S12" s="4" t="s">
        <v>47</v>
      </c>
      <c r="T12" s="33">
        <f>D21+L21</f>
        <v>75000</v>
      </c>
    </row>
    <row r="13" spans="2:24" x14ac:dyDescent="0.25">
      <c r="B13" s="22" t="s">
        <v>14</v>
      </c>
      <c r="D13" s="23">
        <f>D12</f>
        <v>6250</v>
      </c>
      <c r="E13" s="1">
        <v>10000</v>
      </c>
      <c r="F13" s="24"/>
      <c r="H13" s="26"/>
      <c r="J13" s="22" t="s">
        <v>28</v>
      </c>
      <c r="L13" s="23">
        <f>L12</f>
        <v>6250</v>
      </c>
      <c r="M13" s="1">
        <v>25000</v>
      </c>
      <c r="N13" s="24"/>
      <c r="P13" s="26"/>
      <c r="S13" s="4" t="s">
        <v>48</v>
      </c>
      <c r="T13" s="33">
        <f>F21+N21</f>
        <v>24000</v>
      </c>
    </row>
    <row r="14" spans="2:24" ht="15.75" thickBot="1" x14ac:dyDescent="0.3">
      <c r="B14" s="22" t="s">
        <v>15</v>
      </c>
      <c r="D14" s="23">
        <f t="shared" ref="D14:D18" si="0">D13</f>
        <v>6250</v>
      </c>
      <c r="E14" s="2">
        <v>1000</v>
      </c>
      <c r="F14" s="17"/>
      <c r="H14" s="27"/>
      <c r="J14" s="22" t="s">
        <v>29</v>
      </c>
      <c r="L14" s="23">
        <f t="shared" ref="L14:L18" si="1">L13</f>
        <v>6250</v>
      </c>
      <c r="M14" s="2">
        <v>15000</v>
      </c>
      <c r="N14" s="17"/>
      <c r="P14" s="27"/>
      <c r="S14" s="4" t="s">
        <v>49</v>
      </c>
      <c r="T14" s="33">
        <f>F29+N29</f>
        <v>15000</v>
      </c>
    </row>
    <row r="15" spans="2:24" ht="15.75" thickBot="1" x14ac:dyDescent="0.3">
      <c r="B15" s="28" t="s">
        <v>7</v>
      </c>
      <c r="D15" s="29"/>
      <c r="E15" s="30">
        <f>SUM(E12:E14)</f>
        <v>41000</v>
      </c>
      <c r="F15" s="31">
        <f>IF(E15&gt;49999.99,E15*10%,0)</f>
        <v>0</v>
      </c>
      <c r="H15" s="68" t="s">
        <v>19</v>
      </c>
      <c r="J15" s="28" t="s">
        <v>9</v>
      </c>
      <c r="L15" s="29"/>
      <c r="M15" s="30">
        <f>SUM(M12:M14)</f>
        <v>60000</v>
      </c>
      <c r="N15" s="31">
        <f>IF(M15&gt;49999.99,M15*10%,0)</f>
        <v>6000</v>
      </c>
      <c r="P15" s="67" t="s">
        <v>41</v>
      </c>
      <c r="S15" s="4" t="s">
        <v>50</v>
      </c>
      <c r="T15" s="72">
        <f>SUM(T12:T14)</f>
        <v>114000</v>
      </c>
    </row>
    <row r="16" spans="2:24" x14ac:dyDescent="0.25">
      <c r="B16" s="22" t="s">
        <v>16</v>
      </c>
      <c r="D16" s="23">
        <f>D14</f>
        <v>6250</v>
      </c>
      <c r="E16" s="1">
        <v>45000</v>
      </c>
      <c r="F16" s="32"/>
      <c r="H16" s="32"/>
      <c r="I16" s="5"/>
      <c r="J16" s="22" t="s">
        <v>30</v>
      </c>
      <c r="L16" s="23">
        <f>L14</f>
        <v>6250</v>
      </c>
      <c r="M16" s="1">
        <v>30000</v>
      </c>
      <c r="N16" s="32"/>
      <c r="P16" s="32"/>
      <c r="Q16" s="5"/>
      <c r="R16" s="5"/>
      <c r="S16" s="5" t="s">
        <v>51</v>
      </c>
      <c r="T16" s="75">
        <f>T15/T8</f>
        <v>0.40569395017793597</v>
      </c>
      <c r="U16" s="5"/>
      <c r="V16" s="5"/>
      <c r="W16" s="5"/>
      <c r="X16" s="5"/>
    </row>
    <row r="17" spans="2:24" x14ac:dyDescent="0.25">
      <c r="B17" s="22" t="s">
        <v>17</v>
      </c>
      <c r="D17" s="23">
        <f t="shared" si="0"/>
        <v>6250</v>
      </c>
      <c r="E17" s="1">
        <v>15000</v>
      </c>
      <c r="F17" s="32"/>
      <c r="H17" s="26"/>
      <c r="J17" s="22" t="s">
        <v>31</v>
      </c>
      <c r="L17" s="23">
        <f t="shared" si="1"/>
        <v>6250</v>
      </c>
      <c r="M17" s="1">
        <v>45000</v>
      </c>
      <c r="N17" s="32"/>
      <c r="P17" s="26"/>
    </row>
    <row r="18" spans="2:24" ht="15.75" thickBot="1" x14ac:dyDescent="0.3">
      <c r="B18" s="22" t="s">
        <v>18</v>
      </c>
      <c r="D18" s="23">
        <f t="shared" si="0"/>
        <v>6250</v>
      </c>
      <c r="E18" s="2">
        <v>30000</v>
      </c>
      <c r="F18" s="17"/>
      <c r="H18" s="27"/>
      <c r="J18" s="22" t="s">
        <v>32</v>
      </c>
      <c r="L18" s="23">
        <f t="shared" si="1"/>
        <v>6250</v>
      </c>
      <c r="M18" s="2">
        <v>15000</v>
      </c>
      <c r="N18" s="17"/>
      <c r="P18" s="27"/>
    </row>
    <row r="19" spans="2:24" ht="15.75" thickBot="1" x14ac:dyDescent="0.3">
      <c r="B19" s="28" t="s">
        <v>8</v>
      </c>
      <c r="D19" s="29"/>
      <c r="E19" s="30">
        <f>SUM(E16:E18)</f>
        <v>90000</v>
      </c>
      <c r="F19" s="31">
        <f>IF(E19&gt;49999.99,E19*10%,0)</f>
        <v>9000</v>
      </c>
      <c r="H19" s="68" t="s">
        <v>20</v>
      </c>
      <c r="J19" s="28" t="s">
        <v>10</v>
      </c>
      <c r="L19" s="29"/>
      <c r="M19" s="30">
        <f>SUM(M16:M18)</f>
        <v>90000</v>
      </c>
      <c r="N19" s="31">
        <f>IF(M19&gt;49999.99,M19*10%,0)</f>
        <v>9000</v>
      </c>
      <c r="P19" s="68" t="s">
        <v>43</v>
      </c>
    </row>
    <row r="20" spans="2:24" ht="10.5" customHeight="1" thickBot="1" x14ac:dyDescent="0.3">
      <c r="B20" s="34"/>
      <c r="C20" s="25"/>
      <c r="D20"/>
      <c r="F20" s="32"/>
      <c r="H20" s="26"/>
      <c r="J20" s="34"/>
      <c r="K20" s="25"/>
      <c r="L20"/>
      <c r="N20" s="32"/>
      <c r="P20" s="68" t="s">
        <v>42</v>
      </c>
    </row>
    <row r="21" spans="2:24" ht="15.75" thickBot="1" x14ac:dyDescent="0.3">
      <c r="B21" s="35"/>
      <c r="D21" s="36">
        <f>SUM(D12:D19)</f>
        <v>37500</v>
      </c>
      <c r="E21" s="37">
        <f>+E15+E19</f>
        <v>131000</v>
      </c>
      <c r="F21" s="38">
        <f>SUM(F12:F19)</f>
        <v>9000</v>
      </c>
      <c r="H21" s="32"/>
      <c r="J21" s="35"/>
      <c r="L21" s="36">
        <f>SUM(L12:L19)</f>
        <v>37500</v>
      </c>
      <c r="M21" s="37">
        <f>+M15+M19</f>
        <v>150000</v>
      </c>
      <c r="N21" s="38">
        <f>SUM(N12:N19)</f>
        <v>15000</v>
      </c>
      <c r="P21" s="32"/>
    </row>
    <row r="22" spans="2:24" ht="6" customHeight="1" x14ac:dyDescent="0.25">
      <c r="B22" s="39"/>
      <c r="F22" s="6"/>
      <c r="H22" s="32"/>
      <c r="J22" s="39"/>
      <c r="N22" s="6"/>
      <c r="P22" s="32"/>
    </row>
    <row r="23" spans="2:24" x14ac:dyDescent="0.25">
      <c r="B23" s="40" t="s">
        <v>44</v>
      </c>
      <c r="D23" s="69">
        <f>D8*2</f>
        <v>150000</v>
      </c>
      <c r="F23" s="41"/>
      <c r="H23" s="42"/>
      <c r="J23" s="40" t="s">
        <v>44</v>
      </c>
      <c r="L23" s="69">
        <f>L8*2</f>
        <v>150000</v>
      </c>
      <c r="N23" s="41"/>
      <c r="P23" s="42"/>
    </row>
    <row r="24" spans="2:24" ht="4.5" customHeight="1" thickBot="1" x14ac:dyDescent="0.3">
      <c r="B24" s="39"/>
      <c r="F24" s="6"/>
      <c r="H24" s="24"/>
      <c r="J24" s="39"/>
      <c r="N24" s="6"/>
      <c r="P24" s="24"/>
    </row>
    <row r="25" spans="2:24" ht="19.5" thickBot="1" x14ac:dyDescent="0.35">
      <c r="B25" s="61" t="s">
        <v>25</v>
      </c>
      <c r="C25" s="43"/>
      <c r="D25" s="44"/>
      <c r="E25" s="45"/>
      <c r="F25" s="46">
        <f>+F21+D21+F23</f>
        <v>46500</v>
      </c>
      <c r="H25" s="24"/>
      <c r="I25" s="5"/>
      <c r="J25" s="61" t="s">
        <v>25</v>
      </c>
      <c r="K25" s="43"/>
      <c r="L25" s="44"/>
      <c r="M25" s="45"/>
      <c r="N25" s="46">
        <f>+N21+L21+N23</f>
        <v>52500</v>
      </c>
      <c r="P25" s="24"/>
      <c r="Q25" s="5"/>
      <c r="R25" s="5"/>
      <c r="S25" s="5"/>
      <c r="T25" s="5"/>
      <c r="U25" s="5"/>
      <c r="V25" s="5"/>
      <c r="W25" s="5"/>
      <c r="X25" s="5"/>
    </row>
    <row r="26" spans="2:24" ht="19.5" hidden="1" thickBot="1" x14ac:dyDescent="0.35">
      <c r="B26" s="47"/>
      <c r="C26" s="48"/>
      <c r="D26" s="49" t="s">
        <v>6</v>
      </c>
      <c r="E26" s="48"/>
      <c r="F26" s="50">
        <f>+IF(E21&gt;0,F25/E21,100%)</f>
        <v>0.35496183206106868</v>
      </c>
      <c r="H26" s="24"/>
      <c r="I26" s="5"/>
      <c r="J26" s="47"/>
      <c r="K26" s="48"/>
      <c r="L26" s="49" t="s">
        <v>6</v>
      </c>
      <c r="M26" s="48"/>
      <c r="N26" s="50">
        <f>+IF(M21&gt;0,N25/M21,100%)</f>
        <v>0.35</v>
      </c>
      <c r="P26" s="24"/>
      <c r="Q26" s="5"/>
      <c r="R26" s="5"/>
      <c r="S26" s="5"/>
      <c r="T26" s="5"/>
      <c r="U26" s="5"/>
      <c r="V26" s="5"/>
      <c r="W26" s="5"/>
      <c r="X26" s="5"/>
    </row>
    <row r="27" spans="2:24" ht="8.25" customHeight="1" thickBot="1" x14ac:dyDescent="0.3">
      <c r="B27" s="47"/>
      <c r="C27" s="48"/>
      <c r="D27" s="48"/>
      <c r="E27" s="48"/>
      <c r="F27" s="48"/>
      <c r="G27" s="48"/>
      <c r="H27" s="51"/>
      <c r="J27" s="47"/>
      <c r="K27" s="48"/>
      <c r="L27" s="48"/>
      <c r="M27" s="48"/>
      <c r="N27" s="48"/>
      <c r="O27" s="48"/>
      <c r="P27" s="51"/>
    </row>
    <row r="28" spans="2:24" ht="3.75" customHeight="1" thickBot="1" x14ac:dyDescent="0.3"/>
    <row r="29" spans="2:24" ht="15.75" customHeight="1" thickBot="1" x14ac:dyDescent="0.3">
      <c r="B29" s="52" t="s">
        <v>24</v>
      </c>
      <c r="C29" s="56"/>
      <c r="D29" s="57"/>
      <c r="E29" s="56"/>
      <c r="F29" s="54">
        <f>F41</f>
        <v>0</v>
      </c>
      <c r="H29" s="76" t="s">
        <v>39</v>
      </c>
      <c r="J29" s="52" t="s">
        <v>24</v>
      </c>
      <c r="K29" s="56"/>
      <c r="L29" s="57"/>
      <c r="M29" s="56"/>
      <c r="N29" s="54">
        <f>N41</f>
        <v>15000</v>
      </c>
      <c r="P29" s="76" t="s">
        <v>40</v>
      </c>
    </row>
    <row r="30" spans="2:24" ht="3.75" customHeight="1" thickBot="1" x14ac:dyDescent="0.3">
      <c r="F30" s="55"/>
      <c r="H30" s="77"/>
      <c r="N30" s="55"/>
      <c r="P30" s="77"/>
    </row>
    <row r="31" spans="2:24" ht="19.5" thickBot="1" x14ac:dyDescent="0.35">
      <c r="B31" s="52" t="s">
        <v>26</v>
      </c>
      <c r="C31" s="56"/>
      <c r="D31" s="56"/>
      <c r="E31" s="53"/>
      <c r="F31" s="46">
        <f>F21+D21+F29</f>
        <v>46500</v>
      </c>
      <c r="H31" s="77"/>
      <c r="J31" s="52" t="s">
        <v>26</v>
      </c>
      <c r="K31" s="56"/>
      <c r="L31" s="56"/>
      <c r="M31" s="53"/>
      <c r="N31" s="46">
        <f>N21+L21+N29</f>
        <v>67500</v>
      </c>
      <c r="P31" s="77"/>
    </row>
    <row r="32" spans="2:24" ht="3.75" customHeight="1" thickBot="1" x14ac:dyDescent="0.3">
      <c r="F32"/>
      <c r="H32" s="77"/>
      <c r="N32"/>
      <c r="P32" s="77"/>
    </row>
    <row r="33" spans="2:16" ht="16.5" thickBot="1" x14ac:dyDescent="0.3">
      <c r="D33" s="52" t="s">
        <v>6</v>
      </c>
      <c r="E33" s="53"/>
      <c r="F33" s="60">
        <f>IFERROR(F31/E21,0)</f>
        <v>0.35496183206106868</v>
      </c>
      <c r="H33" s="78"/>
      <c r="L33" s="52" t="s">
        <v>6</v>
      </c>
      <c r="M33" s="53"/>
      <c r="N33" s="60">
        <f>IFERROR(N31/M21,0)</f>
        <v>0.45</v>
      </c>
      <c r="P33" s="78"/>
    </row>
    <row r="36" spans="2:16" x14ac:dyDescent="0.25">
      <c r="B36" s="59" t="s">
        <v>23</v>
      </c>
      <c r="J36" s="59"/>
    </row>
    <row r="38" spans="2:16" hidden="1" x14ac:dyDescent="0.25">
      <c r="E38" s="4" t="s">
        <v>37</v>
      </c>
      <c r="F38" s="33">
        <f>D8*2</f>
        <v>150000</v>
      </c>
      <c r="M38" s="4" t="s">
        <v>37</v>
      </c>
      <c r="N38" s="33">
        <f>L8*2</f>
        <v>150000</v>
      </c>
    </row>
    <row r="39" spans="2:16" hidden="1" x14ac:dyDescent="0.25">
      <c r="E39" s="4" t="s">
        <v>35</v>
      </c>
      <c r="F39" s="33">
        <f>D21+F21</f>
        <v>46500</v>
      </c>
      <c r="M39" s="4" t="s">
        <v>35</v>
      </c>
      <c r="N39" s="33">
        <f>L21+N21</f>
        <v>52500</v>
      </c>
    </row>
    <row r="40" spans="2:16" hidden="1" x14ac:dyDescent="0.25">
      <c r="E40" s="4" t="s">
        <v>36</v>
      </c>
      <c r="F40" s="4">
        <f>IF(E21&gt;=F38,E21*45%,0)</f>
        <v>0</v>
      </c>
      <c r="M40" s="4" t="s">
        <v>36</v>
      </c>
      <c r="N40" s="4">
        <f>IF(M21&gt;=N38,M21*45%,0)</f>
        <v>67500</v>
      </c>
    </row>
    <row r="41" spans="2:16" hidden="1" x14ac:dyDescent="0.25">
      <c r="E41" s="4" t="s">
        <v>38</v>
      </c>
      <c r="F41" s="4">
        <f>IF(F40&gt;F39,F40-F39,0)</f>
        <v>0</v>
      </c>
      <c r="M41" s="4" t="s">
        <v>38</v>
      </c>
      <c r="N41" s="4">
        <f>IF(N40&gt;N39,N40-N39,0)</f>
        <v>15000</v>
      </c>
    </row>
  </sheetData>
  <sheetProtection algorithmName="SHA-512" hashValue="0L6loA1ac4REo+Ek61wH+DEauDW6SNoReTnrljdw6HPox4FallWz9FMXCc/BcyB0DB6lq1XgRcQyH8l4bZmzfQ==" saltValue="+VJ40bGXl2BEnzJsUneI4A==" spinCount="100000" sheet="1" selectLockedCells="1"/>
  <protectedRanges>
    <protectedRange sqref="D8:D10 D12:E19 L8:L10 L12:M19" name="Range1"/>
  </protectedRanges>
  <mergeCells count="5">
    <mergeCell ref="H29:H33"/>
    <mergeCell ref="P29:P33"/>
    <mergeCell ref="B2:P2"/>
    <mergeCell ref="B4:H4"/>
    <mergeCell ref="J4:P4"/>
  </mergeCells>
  <dataValidations count="1">
    <dataValidation type="list" allowBlank="1" showInputMessage="1" showErrorMessage="1" sqref="D9:D10 L9:L10" xr:uid="{6C9B43E1-A17A-4515-89E7-A8778BEC64B1}">
      <formula1>#REF!</formula1>
    </dataValidation>
  </dataValidations>
  <pageMargins left="0.70866141732283472" right="0.70866141732283472" top="0.74803149606299213" bottom="0.74803149606299213" header="0.31496062992125984" footer="0.31496062992125984"/>
  <pageSetup paperSize="9" scale="9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F8C6C93AED624EA0287220926A55E1" ma:contentTypeVersion="18" ma:contentTypeDescription="Create a new document." ma:contentTypeScope="" ma:versionID="a7787309ad813ce1853584f6f7c1a6a1">
  <xsd:schema xmlns:xsd="http://www.w3.org/2001/XMLSchema" xmlns:xs="http://www.w3.org/2001/XMLSchema" xmlns:p="http://schemas.microsoft.com/office/2006/metadata/properties" xmlns:ns2="8d93e786-e28f-4650-9600-feaf0a45c94e" xmlns:ns3="ef087e81-f96d-4e7a-b0cb-d045ea756670" targetNamespace="http://schemas.microsoft.com/office/2006/metadata/properties" ma:root="true" ma:fieldsID="aee7113ef0dc34aea16ac1a671983693" ns2:_="" ns3:_="">
    <xsd:import namespace="8d93e786-e28f-4650-9600-feaf0a45c94e"/>
    <xsd:import namespace="ef087e81-f96d-4e7a-b0cb-d045ea75667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93e786-e28f-4650-9600-feaf0a45c9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6dee472-654a-4227-9ae9-64f88dbca6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087e81-f96d-4e7a-b0cb-d045ea75667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bf21c44-9e78-4524-98c9-e749d3cf2f6f}" ma:internalName="TaxCatchAll" ma:showField="CatchAllData" ma:web="ef087e81-f96d-4e7a-b0cb-d045ea7566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87EF77-1115-45F7-B134-C78D83F01BDC}"/>
</file>

<file path=customXml/itemProps2.xml><?xml version="1.0" encoding="utf-8"?>
<ds:datastoreItem xmlns:ds="http://schemas.openxmlformats.org/officeDocument/2006/customXml" ds:itemID="{D4C7B042-EF65-49E1-A611-4E38EE7D9CA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Std InX Scheme</vt:lpstr>
      <vt:lpstr>'Std InX Scheme'!Print_Area</vt:lpstr>
    </vt:vector>
  </TitlesOfParts>
  <Company>Investigo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Scott.Beckson</dc:creator>
  <cp:lastModifiedBy>Bhavesh Dhanak</cp:lastModifiedBy>
  <cp:lastPrinted>2015-07-09T09:34:36Z</cp:lastPrinted>
  <dcterms:created xsi:type="dcterms:W3CDTF">2014-07-25T11:43:25Z</dcterms:created>
  <dcterms:modified xsi:type="dcterms:W3CDTF">2024-02-21T19:55:49Z</dcterms:modified>
</cp:coreProperties>
</file>